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sen" sheetId="1" r:id="rId1"/>
    <sheet name="Eingaben" sheetId="2" r:id="rId2"/>
    <sheet name="Rechnung" sheetId="3" r:id="rId3"/>
    <sheet name="Barwert" sheetId="4" r:id="rId4"/>
    <sheet name="Beispiel" sheetId="5" r:id="rId5"/>
    <sheet name="Daten-Checkliste" sheetId="6" r:id="rId6"/>
  </sheets>
</workbook>
</file>

<file path=xl/styles.xml><?xml version="1.0" encoding="utf-8"?>
<styleSheet xmlns="http://schemas.openxmlformats.org/spreadsheetml/2006/main">
  <numFmts count="7">
    <numFmt numFmtId="164" formatCode="#,##0.00\ &quot;€&quot;"/>
    <numFmt numFmtId="165" formatCode="#,##0.00\ &quot;€/m²&quot;"/>
    <numFmt numFmtId="166" formatCode="#,##0.00\ &quot;m²&quot;"/>
    <numFmt numFmtId="167" formatCode="0.00\%"/>
    <numFmt numFmtId="168" formatCode="#,##0.00"/>
    <numFmt numFmtId="169" formatCode="#,##0"/>
    <numFmt numFmtId="170" formatCode="0.000"/>
  </numFmts>
  <fonts count="4">
    <font>
      <sz val="11"/>
      <color rgb="FF1A2330"/>
      <name val="Calibri"/>
      <family val="2"/>
    </font>
    <font>
      <b/>
      <sz val="14"/>
      <color rgb="FF1B4332"/>
      <name val="Calibri"/>
      <family val="2"/>
    </font>
    <font>
      <b/>
      <sz val="11"/>
      <color rgb="FFFFFFFF"/>
      <name val="Calibri"/>
      <family val="2"/>
    </font>
    <font>
      <b/>
      <sz val="11"/>
      <color rgb="FF1B433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E3EDE7"/>
        <bgColor indexed="64"/>
      </patternFill>
    </fill>
    <fill>
      <patternFill patternType="solid">
        <fgColor rgb="FFFFF3CD"/>
        <bgColor indexed="64"/>
      </patternFill>
    </fill>
    <fill>
      <patternFill patternType="solid">
        <fgColor rgb="FFE8F4FC"/>
        <bgColor indexed="64"/>
      </patternFill>
    </fill>
    <fill>
      <patternFill patternType="solid">
        <fgColor rgb="FF1B4332"/>
        <bgColor indexed="64"/>
      </patternFill>
    </fill>
    <fill>
      <patternFill patternType="solid">
        <fgColor rgb="FFF7F2E8"/>
        <bgColor indexed="64"/>
      </patternFill>
    </fill>
    <fill>
      <patternFill patternType="solid">
        <fgColor rgb="FFF0F4F8"/>
        <bgColor indexed="64"/>
      </patternFill>
    </fill>
  </fills>
  <borders count="2">
    <border>
      <left/>
      <right/>
      <top/>
      <bottom/>
      <diagonal/>
    </border>
    <border>
      <left style="thin">
        <color rgb="FFCFC4B4"/>
      </left>
      <right style="thin">
        <color rgb="FFCFC4B4"/>
      </right>
      <top style="thin">
        <color rgb="FFCFC4B4"/>
      </top>
      <bottom style="thin">
        <color rgb="FFCFC4B4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3" fillId="2" borderId="1" xfId="0" applyFont="1" applyFill="1" applyBorder="1">
      <alignment indent="1"/>
    </xf>
    <xf numFmtId="0" fontId="2" fillId="5" borderId="1" xfId="0" applyFont="1" applyFill="1" applyBorder="1">
      <alignment horizontal="center"/>
    </xf>
    <xf numFmtId="0" fontId="0" fillId="0" borderId="1" xfId="0" applyBorder="1">
      <alignment vertical="center"/>
    </xf>
    <xf numFmtId="0" fontId="0" fillId="0" borderId="1" xfId="0" applyBorder="1" applyAlignment="1">
      <alignment wrapText="1" vertical="top"/>
    </xf>
    <xf numFmtId="169" fontId="0" fillId="3" borderId="1" xfId="0" applyNumberForma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169" fontId="0" fillId="3" borderId="1" xfId="0" applyNumberFormat="1" applyFill="1" applyBorder="1"/>
    <xf numFmtId="168" fontId="0" fillId="3" borderId="1" xfId="0" applyNumberFormat="1" applyFill="1" applyBorder="1"/>
    <xf numFmtId="164" fontId="0" fillId="4" borderId="1" xfId="0" applyNumberFormat="1" applyFill="1" applyBorder="1"/>
    <xf numFmtId="170" fontId="0" fillId="4" borderId="1" xfId="0" applyNumberFormat="1" applyFill="1" applyBorder="1"/>
    <xf numFmtId="164" fontId="3" fillId="6" borderId="1" xfId="0" applyFont="1" applyNumberFormat="1" applyFill="1" applyBorder="1"/>
    <xf numFmtId="0" fontId="3" fillId="6" borderId="1" xfId="0" applyFont="1" applyFill="1" applyBorder="1"/>
    <xf numFmtId="170" fontId="0" fillId="7" borderId="1" xfId="0" applyNumberFormat="1" applyFill="1" applyBorder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worksheet" Target="worksheets/sheet5.xml"/>
<Relationship Id="rId6" Type="http://schemas.openxmlformats.org/officeDocument/2006/relationships/worksheet" Target="worksheets/sheet6.xml"/>
<Relationship Id="rId7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A12"/>
  <sheetFormatPr defaultRowHeight="16"/>
  <cols>
    <col min="1" max="1" width="72" customWidth="1"/>
  </cols>
  <sheetData>
    <row r="1" ht="22" customHeight="1">
      <c r="A1" t="inlineStr" s="1">
        <is>
          <t>Rechenvorlage Wertermittlung</t>
        </is>
      </c>
    </row>
    <row r="2">
      <c r="A2" t="inlineStr" s="2">
        <is>
          <t>Stand 14.10.2026 — Heidepartner Ratgeber</t>
        </is>
      </c>
    </row>
    <row r="3">
      <c r="A3" t="inlineStr" s="2">
        <is>
          <t/>
        </is>
      </c>
    </row>
    <row r="4">
      <c r="A4" t="inlineStr" s="2">
        <is>
          <t>▸ Gelbe Zellen auf „Eingaben“ sind Ihre Zahlen.</t>
        </is>
      </c>
    </row>
    <row r="5">
      <c r="A5" t="inlineStr" s="2">
        <is>
          <t>▸ Blaue Zellen sind Formeln (nur lesen).</t>
        </is>
      </c>
    </row>
    <row r="6">
      <c r="A6" t="inlineStr" s="2">
        <is>
          <t>▸ „Rechnung“ führt Boden-, Sach-, Ertrags- und Vergleichswert zusammen.</t>
        </is>
      </c>
    </row>
    <row r="7">
      <c r="A7" t="inlineStr" s="2">
        <is>
          <t/>
        </is>
      </c>
    </row>
    <row r="8">
      <c r="A8" t="inlineStr" s="2">
        <is>
          <t>Bodenrichtwert, Liegenschaftszinssatz, Sachwertfaktor und Regionalfaktor: Gutachterausschuss / BORIS.</t>
        </is>
      </c>
    </row>
    <row r="9">
      <c r="A9" t="inlineStr" s="2">
        <is>
          <t>Hinterland und Gartenland: eigene €/m² — kein Prozentsatz vom Bauland-Richtwert.</t>
        </is>
      </c>
    </row>
    <row r="10">
      <c r="A10" t="inlineStr" s="2">
        <is>
          <t>„Beispiel“ = Web-Rechenfall (fiktiv). „Daten-Checkliste“ vor der ersten Eingabe.</t>
        </is>
      </c>
    </row>
  </sheetData>
</worksheet>
</file>

<file path=xl/worksheets/sheet2.xml><?xml version="1.0" encoding="utf-8"?>
<worksheet xmlns="http://schemas.openxmlformats.org/spreadsheetml/2006/main">
  <dimension ref="A1:C34"/>
  <sheetViews>
    <sheetView workbookViewId="0">
      <pane ySplit="1" topLeftCell="A2" activePane="bottomLeft" state="frozen"/>
      <selection pane="bottomLeft" activeCell="B2" sqref="B2"/>
    </sheetView>
  </sheetViews>
  <sheetFormatPr defaultRowHeight="16"/>
  <cols>
    <col min="1" max="1" width="40" customWidth="1"/>
    <col min="2" max="2" width="18" customWidth="1"/>
    <col min="3" max="3" width="54" customWidth="1"/>
  </cols>
  <sheetData>
    <row r="1" ht="20" customHeight="1">
      <c r="A1" t="inlineStr" s="4">
        <is>
          <t>Eingabe</t>
        </is>
      </c>
      <c r="B1" t="inlineStr" s="4">
        <is>
          <t>Wert</t>
        </is>
      </c>
      <c r="C1" t="inlineStr" s="4">
        <is>
          <t>Hinweis</t>
        </is>
      </c>
    </row>
    <row r="2" ht="19" customHeight="1">
      <c r="A2" t="inlineStr" s="3">
        <is>
          <t>Grundstück und Flächen</t>
        </is>
      </c>
    </row>
    <row r="3">
      <c r="A3" t="inlineStr" s="5">
        <is>
          <t>Wohnfläche</t>
        </is>
      </c>
      <c r="B3" s="10">
        <v>140</v>
      </c>
      <c r="C3" t="inlineStr" s="6">
        <is>
          <t>Vergleichswert</t>
        </is>
      </c>
    </row>
    <row r="4">
      <c r="A4" t="inlineStr" s="5">
        <is>
          <t>Brutto-Grundfläche BGF</t>
        </is>
      </c>
      <c r="B4" s="10">
        <v>220</v>
      </c>
      <c r="C4" t="inlineStr" s="6">
        <is>
          <t>NHK × BGF</t>
        </is>
      </c>
    </row>
    <row r="5">
      <c r="A5" t="inlineStr" s="5">
        <is>
          <t>Fläche Bauland</t>
        </is>
      </c>
      <c r="B5" s="10">
        <v>600</v>
      </c>
      <c r="C5" t="inlineStr" s="6">
        <is>
          <t/>
        </is>
      </c>
    </row>
    <row r="6">
      <c r="A6" t="inlineStr" s="5">
        <is>
          <t>Fläche Hinterland</t>
        </is>
      </c>
      <c r="B6" s="10">
        <v>0</v>
      </c>
      <c r="C6" t="inlineStr" s="6">
        <is>
          <t/>
        </is>
      </c>
    </row>
    <row r="7">
      <c r="A7" t="inlineStr" s="5">
        <is>
          <t>Fläche Gartenland</t>
        </is>
      </c>
      <c r="B7" s="10">
        <v>300</v>
      </c>
      <c r="C7" t="inlineStr" s="6">
        <is>
          <t/>
        </is>
      </c>
    </row>
    <row r="8">
      <c r="A8" t="inlineStr" s="5">
        <is>
          <t>Bodenrichtwert Bauland</t>
        </is>
      </c>
      <c r="B8" s="9">
        <v>120</v>
      </c>
      <c r="C8" t="inlineStr" s="6">
        <is>
          <t/>
        </is>
      </c>
    </row>
    <row r="9">
      <c r="A9" t="inlineStr" s="5">
        <is>
          <t>Ansatz Hinterland</t>
        </is>
      </c>
      <c r="B9" s="9">
        <v>0</v>
      </c>
      <c r="C9" t="inlineStr" s="6">
        <is>
          <t/>
        </is>
      </c>
    </row>
    <row r="10">
      <c r="A10" t="inlineStr" s="5">
        <is>
          <t>Ansatz Gartenland</t>
        </is>
      </c>
      <c r="B10" s="9">
        <v>30</v>
      </c>
      <c r="C10" t="inlineStr" s="6">
        <is>
          <t/>
        </is>
      </c>
    </row>
    <row r="11">
      <c r="A11" t="inlineStr" s="5">
        <is>
          <t>Faktor Zuschnitt / Lage</t>
        </is>
      </c>
      <c r="B11" s="12">
        <v>1</v>
      </c>
      <c r="C11" t="inlineStr" s="6">
        <is>
          <t/>
        </is>
      </c>
    </row>
    <row r="12">
      <c r="A12" t="inlineStr" s="5">
        <is>
          <t>Überschuss Bauland m² § 41</t>
        </is>
      </c>
      <c r="B12" s="10">
        <v>0</v>
      </c>
      <c r="C12" t="inlineStr" s="6">
        <is>
          <t/>
        </is>
      </c>
    </row>
    <row r="13">
      <c r="A13" t="inlineStr" s="5">
        <is>
          <t>Überschuss €/m²</t>
        </is>
      </c>
      <c r="B13" s="9">
        <v>80</v>
      </c>
      <c r="C13" t="inlineStr" s="6">
        <is>
          <t/>
        </is>
      </c>
    </row>
    <row r="14">
      <c r="A14" t="inlineStr" s="3">
        <is>
          <t>Gebäude und Alter</t>
        </is>
      </c>
    </row>
    <row r="15">
      <c r="A15" t="inlineStr" s="5">
        <is>
          <t>Baujahr</t>
        </is>
      </c>
      <c r="B15" s="11">
        <v>1988</v>
      </c>
      <c r="C15" t="inlineStr" s="6">
        <is>
          <t/>
        </is>
      </c>
    </row>
    <row r="16">
      <c r="A16" t="inlineStr" s="5">
        <is>
          <t>Stichtagsjahr</t>
        </is>
      </c>
      <c r="B16" s="11">
        <v>2026</v>
      </c>
      <c r="C16" t="inlineStr" s="6">
        <is>
          <t/>
        </is>
      </c>
    </row>
    <row r="17">
      <c r="A17" t="inlineStr" s="5">
        <is>
          <t>Gesamtnutzungsdauer Jahre</t>
        </is>
      </c>
      <c r="B17" s="11">
        <v>80</v>
      </c>
      <c r="C17" t="inlineStr" s="6">
        <is>
          <t/>
        </is>
      </c>
    </row>
    <row r="18">
      <c r="A18" t="inlineStr" s="5">
        <is>
          <t>Restnutzungsdauer Jahre</t>
        </is>
      </c>
      <c r="B18" s="11">
        <v>42</v>
      </c>
      <c r="C18" t="inlineStr" s="6">
        <is>
          <t/>
        </is>
      </c>
    </row>
    <row r="19">
      <c r="A19" t="inlineStr" s="5">
        <is>
          <t>NHK 2010 je m² BGF</t>
        </is>
      </c>
      <c r="B19" s="9">
        <v>900</v>
      </c>
      <c r="C19" t="inlineStr" s="6">
        <is>
          <t/>
        </is>
      </c>
    </row>
    <row r="20">
      <c r="A20" t="inlineStr" s="5">
        <is>
          <t>Baupreisindex-Faktor</t>
        </is>
      </c>
      <c r="B20" s="12">
        <v>1.9</v>
      </c>
      <c r="C20" t="inlineStr" s="6">
        <is>
          <t/>
        </is>
      </c>
    </row>
    <row r="21">
      <c r="A21" t="inlineStr" s="5">
        <is>
          <t>Regionalfaktor</t>
        </is>
      </c>
      <c r="B21" s="12">
        <v>1</v>
      </c>
      <c r="C21" t="inlineStr" s="6">
        <is>
          <t/>
        </is>
      </c>
    </row>
    <row r="22">
      <c r="A22" t="inlineStr" s="5">
        <is>
          <t>Sachwertfaktor</t>
        </is>
      </c>
      <c r="B22" s="12">
        <v>1</v>
      </c>
      <c r="C22" t="inlineStr" s="6">
        <is>
          <t/>
        </is>
      </c>
    </row>
    <row r="23">
      <c r="A23" t="inlineStr" s="5">
        <is>
          <t>Außenanlagen Zeitwert</t>
        </is>
      </c>
      <c r="B23" s="8">
        <v>15000</v>
      </c>
      <c r="C23" t="inlineStr" s="6">
        <is>
          <t/>
        </is>
      </c>
    </row>
    <row r="24">
      <c r="A24" t="inlineStr" s="5">
        <is>
          <t>besondere Merkmale boG</t>
        </is>
      </c>
      <c r="B24" s="8">
        <v>0</v>
      </c>
      <c r="C24" t="inlineStr" s="6">
        <is>
          <t/>
        </is>
      </c>
    </row>
    <row r="25">
      <c r="A25" t="inlineStr" s="3">
        <is>
          <t>Ertrag und Vergleich</t>
        </is>
      </c>
    </row>
    <row r="26">
      <c r="A26" t="inlineStr" s="5">
        <is>
          <t>Rohertrag marktüblich / Jahr</t>
        </is>
      </c>
      <c r="B26" s="8">
        <v>15120</v>
      </c>
      <c r="C26" t="inlineStr" s="6">
        <is>
          <t/>
        </is>
      </c>
    </row>
    <row r="27">
      <c r="A27" t="inlineStr" s="5">
        <is>
          <t>VPI-Faktor Anlage 3 III</t>
        </is>
      </c>
      <c r="B27" s="12">
        <v>1</v>
      </c>
      <c r="C27" t="inlineStr" s="6">
        <is>
          <t/>
        </is>
      </c>
    </row>
    <row r="28">
      <c r="A28" t="inlineStr" s="5">
        <is>
          <t>Bewirtschaftung / Jahr</t>
        </is>
      </c>
      <c r="B28" s="13">
        <f>(298*B27+11.7*B3*B27+0.02*B26)</f>
        <v>2238.4</v>
      </c>
      <c r="C28" t="inlineStr" s="6">
        <is>
          <t>Anlage 3 I × VPI (Formel)</t>
        </is>
      </c>
    </row>
    <row r="29">
      <c r="A29" t="inlineStr" s="5">
        <is>
          <t>Liegenschaftszinssatz</t>
        </is>
      </c>
      <c r="B29" s="12">
        <v>0.025</v>
      </c>
      <c r="C29" t="inlineStr" s="6">
        <is>
          <t>2,5 % = 0,025</t>
        </is>
      </c>
    </row>
    <row r="30">
      <c r="A30" t="inlineStr" s="5">
        <is>
          <t>Vergleichsfaktor</t>
        </is>
      </c>
      <c r="B30" s="9">
        <v>2800</v>
      </c>
      <c r="C30" t="inlineStr" s="6">
        <is>
          <t/>
        </is>
      </c>
    </row>
    <row r="31">
      <c r="A31" t="inlineStr" s="3">
        <is>
          <t>Gewichtung (Summe = 1)</t>
        </is>
      </c>
    </row>
    <row r="32">
      <c r="A32" t="inlineStr" s="5">
        <is>
          <t>Gewicht Sachwert</t>
        </is>
      </c>
      <c r="B32" s="12">
        <v>0.45</v>
      </c>
      <c r="C32" t="inlineStr" s="6">
        <is>
          <t/>
        </is>
      </c>
    </row>
    <row r="33">
      <c r="A33" t="inlineStr" s="5">
        <is>
          <t>Gewicht Ertragswert</t>
        </is>
      </c>
      <c r="B33" s="12">
        <v>0.3</v>
      </c>
      <c r="C33" t="inlineStr" s="6">
        <is>
          <t/>
        </is>
      </c>
    </row>
    <row r="34">
      <c r="A34" t="inlineStr" s="5">
        <is>
          <t>Gewicht Vergleichswert</t>
        </is>
      </c>
      <c r="B34" s="12">
        <v>0.25</v>
      </c>
      <c r="C34" t="inlineStr" s="6">
        <is>
          <t/>
        </is>
      </c>
    </row>
  </sheetData>
  <mergeCells count="4">
    <mergeCell ref="A2:C2"/>
    <mergeCell ref="A14:C14"/>
    <mergeCell ref="A25:C25"/>
    <mergeCell ref="A31:C31"/>
  </mergeCells>
</worksheet>
</file>

<file path=xl/worksheets/sheet3.xml><?xml version="1.0" encoding="utf-8"?>
<worksheet xmlns="http://schemas.openxmlformats.org/spreadsheetml/2006/main">
  <dimension ref="A1:B14"/>
  <sheetViews>
    <sheetView workbookViewId="0">
      <pane ySplit="1" topLeftCell="A2" activePane="bottomLeft" state="frozen"/>
      <selection pane="bottomLeft" activeCell="B2" sqref="B2"/>
    </sheetView>
  </sheetViews>
  <sheetFormatPr defaultRowHeight="16"/>
  <cols>
    <col min="1" max="1" width="44" customWidth="1"/>
    <col min="2" max="2" width="20" customWidth="1"/>
  </cols>
  <sheetData>
    <row r="1" ht="20" customHeight="1">
      <c r="A1" t="inlineStr" s="4">
        <is>
          <t>Position</t>
        </is>
      </c>
      <c r="B1" t="inlineStr" s="4">
        <is>
          <t>Betrag</t>
        </is>
      </c>
    </row>
    <row r="2">
      <c r="A2" t="inlineStr" s="5">
        <is>
          <t>Bodenwert</t>
        </is>
      </c>
      <c r="B2" s="13">
        <f>(Eingaben!B5*Eingaben!B8+Eingaben!B6*Eingaben!B9+Eingaben!B7*Eingaben!B10+Eingaben!B12*Eingaben!B13)*Eingaben!B11</f>
        <v>81000</v>
      </c>
    </row>
    <row r="3">
      <c r="A3" t="inlineStr" s="5">
        <is>
          <t>Herstellungskosten zeitnah</t>
        </is>
      </c>
      <c r="B3" s="13">
        <f>Eingaben!B19*Eingaben!B4*Eingaben!B20</f>
        <v>376200</v>
      </c>
    </row>
    <row r="4">
      <c r="A4" t="inlineStr" s="5">
        <is>
          <t>vorläufiger Sachwert der Anlagen</t>
        </is>
      </c>
      <c r="B4" s="13">
        <f>B3*Eingaben!B21*Eingaben!B18/Eingaben!B17</f>
        <v>197505</v>
      </c>
    </row>
    <row r="5">
      <c r="A5" t="inlineStr" s="5">
        <is>
          <t>vorläufiger Sachwert</t>
        </is>
      </c>
      <c r="B5" s="13">
        <f>B4+Eingaben!B23+B2</f>
        <v>293505</v>
      </c>
    </row>
    <row r="6">
      <c r="A6" t="inlineStr" s="5">
        <is>
          <t>Sachwert</t>
        </is>
      </c>
      <c r="B6" s="13">
        <f>B5*Eingaben!B22+Eingaben!B24</f>
        <v>293505</v>
      </c>
    </row>
    <row r="7">
      <c r="A7" t="inlineStr" s="5">
        <is>
          <t>Reinertrag</t>
        </is>
      </c>
      <c r="B7" s="13">
        <f>Eingaben!B26-Eingaben!B28</f>
        <v>12881.6</v>
      </c>
    </row>
    <row r="8">
      <c r="A8" t="inlineStr" s="5">
        <is>
          <t>Bodenwertverzinsung</t>
        </is>
      </c>
      <c r="B8" s="13">
        <f>B2*Eingaben!B29</f>
        <v>2025</v>
      </c>
    </row>
    <row r="9">
      <c r="A9" t="inlineStr" s="5">
        <is>
          <t>Reinertrag der Anlagen</t>
        </is>
      </c>
      <c r="B9" s="13">
        <f>B7-B8</f>
        <v>10856.6</v>
      </c>
    </row>
    <row r="10">
      <c r="A10" t="inlineStr" s="5">
        <is>
          <t>Barwertfaktor</t>
        </is>
      </c>
      <c r="B10" s="14">
        <f>IF(Eingaben!B29=0,Eingaben!B18,((1+Eingaben!B29)^Eingaben!B18-1)/((1+Eingaben!B29)^Eingaben!B18*Eingaben!B29))</f>
        <v>25.8206</v>
      </c>
    </row>
    <row r="11">
      <c r="A11" t="inlineStr" s="5">
        <is>
          <t>Ertragswert</t>
        </is>
      </c>
      <c r="B11" s="13">
        <f>B9*B10+B2+Eingaben!B24</f>
        <v>361337</v>
      </c>
    </row>
    <row r="12">
      <c r="A12" t="inlineStr" s="5">
        <is>
          <t>Vergleichswert</t>
        </is>
      </c>
      <c r="B12" s="13">
        <f>Eingaben!B30*Eingaben!B3+Eingaben!B24</f>
        <v>392000</v>
      </c>
    </row>
    <row r="13" ht="22" customHeight="1">
      <c r="A13" t="inlineStr" s="16">
        <is>
          <t>gewichtetes Ergebnis</t>
        </is>
      </c>
      <c r="B13" s="15">
        <f>Eingaben!B32*B6+Eingaben!B33*B11+Eingaben!B34*B12</f>
        <v>338478</v>
      </c>
    </row>
    <row r="14">
      <c r="A14" t="inlineStr" s="5">
        <is>
          <t>Summe der Gewichte</t>
        </is>
      </c>
      <c r="B14" s="14">
        <f>Eingaben!B32+Eingaben!B33+Eingaben!B34</f>
        <v>1</v>
      </c>
    </row>
  </sheetData>
</worksheet>
</file>

<file path=xl/worksheets/sheet4.xml><?xml version="1.0" encoding="utf-8"?>
<worksheet xmlns="http://schemas.openxmlformats.org/spreadsheetml/2006/main">
  <dimension ref="A1:G17"/>
  <sheetViews>
    <sheetView workbookViewId="0">
      <pane ySplit="1" topLeftCell="A2" activePane="bottomLeft" state="frozen"/>
      <selection pane="bottomLeft" activeCell="B2" sqref="B2"/>
    </sheetView>
  </sheetViews>
  <sheetFormatPr defaultRowHeight="16"/>
  <cols>
    <col min="1" max="1" width="11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</cols>
  <sheetData>
    <row r="1">
      <c r="A1" t="inlineStr" s="4">
        <is>
          <t>Jahre \ p</t>
        </is>
      </c>
      <c r="B1" t="inlineStr" s="4">
        <is>
          <t>1 %</t>
        </is>
      </c>
      <c r="C1" t="inlineStr" s="4">
        <is>
          <t>2 %</t>
        </is>
      </c>
      <c r="D1" t="inlineStr" s="4">
        <is>
          <t>2,5 %</t>
        </is>
      </c>
      <c r="E1" t="inlineStr" s="4">
        <is>
          <t>3 %</t>
        </is>
      </c>
      <c r="F1" t="inlineStr" s="4">
        <is>
          <t>4 %</t>
        </is>
      </c>
      <c r="G1" t="inlineStr" s="4">
        <is>
          <t>5 %</t>
        </is>
      </c>
    </row>
    <row r="2">
      <c r="A2" s="5">
        <v>10</v>
      </c>
      <c r="B2" s="14">
        <v>9.471</v>
      </c>
      <c r="C2" s="14">
        <v>8.983</v>
      </c>
      <c r="D2" s="14">
        <v>8.752</v>
      </c>
      <c r="E2" s="14">
        <v>8.53</v>
      </c>
      <c r="F2" s="14">
        <v>8.111</v>
      </c>
      <c r="G2" s="14">
        <v>7.722</v>
      </c>
    </row>
    <row r="3">
      <c r="A3" s="17">
        <v>15</v>
      </c>
      <c r="B3" s="17">
        <v>13.865</v>
      </c>
      <c r="C3" s="17">
        <v>12.849</v>
      </c>
      <c r="D3" s="17">
        <v>12.381</v>
      </c>
      <c r="E3" s="17">
        <v>11.938</v>
      </c>
      <c r="F3" s="17">
        <v>11.118</v>
      </c>
      <c r="G3" s="17">
        <v>10.38</v>
      </c>
    </row>
    <row r="4">
      <c r="A4" s="5">
        <v>20</v>
      </c>
      <c r="B4" s="14">
        <v>18.046</v>
      </c>
      <c r="C4" s="14">
        <v>16.351</v>
      </c>
      <c r="D4" s="14">
        <v>15.589</v>
      </c>
      <c r="E4" s="14">
        <v>14.877</v>
      </c>
      <c r="F4" s="14">
        <v>13.59</v>
      </c>
      <c r="G4" s="14">
        <v>12.462</v>
      </c>
    </row>
    <row r="5">
      <c r="A5" s="17">
        <v>25</v>
      </c>
      <c r="B5" s="17">
        <v>22.023</v>
      </c>
      <c r="C5" s="17">
        <v>19.523</v>
      </c>
      <c r="D5" s="17">
        <v>18.424</v>
      </c>
      <c r="E5" s="17">
        <v>17.413</v>
      </c>
      <c r="F5" s="17">
        <v>15.622</v>
      </c>
      <c r="G5" s="17">
        <v>14.094</v>
      </c>
    </row>
    <row r="6">
      <c r="A6" s="5">
        <v>30</v>
      </c>
      <c r="B6" s="14">
        <v>25.808</v>
      </c>
      <c r="C6" s="14">
        <v>22.396</v>
      </c>
      <c r="D6" s="14">
        <v>20.93</v>
      </c>
      <c r="E6" s="14">
        <v>19.6</v>
      </c>
      <c r="F6" s="14">
        <v>17.292</v>
      </c>
      <c r="G6" s="14">
        <v>15.372</v>
      </c>
    </row>
    <row r="7">
      <c r="A7" s="17">
        <v>35</v>
      </c>
      <c r="B7" s="17">
        <v>29.409</v>
      </c>
      <c r="C7" s="17">
        <v>24.999</v>
      </c>
      <c r="D7" s="17">
        <v>23.145</v>
      </c>
      <c r="E7" s="17">
        <v>21.487</v>
      </c>
      <c r="F7" s="17">
        <v>18.665</v>
      </c>
      <c r="G7" s="17">
        <v>16.374</v>
      </c>
    </row>
    <row r="8">
      <c r="A8" s="5">
        <v>40</v>
      </c>
      <c r="B8" s="14">
        <v>32.835</v>
      </c>
      <c r="C8" s="14">
        <v>27.355</v>
      </c>
      <c r="D8" s="14">
        <v>25.103</v>
      </c>
      <c r="E8" s="14">
        <v>23.115</v>
      </c>
      <c r="F8" s="14">
        <v>19.793</v>
      </c>
      <c r="G8" s="14">
        <v>17.159</v>
      </c>
    </row>
    <row r="9">
      <c r="A9" s="17">
        <v>45</v>
      </c>
      <c r="B9" s="17">
        <v>36.095</v>
      </c>
      <c r="C9" s="17">
        <v>29.49</v>
      </c>
      <c r="D9" s="17">
        <v>26.833</v>
      </c>
      <c r="E9" s="17">
        <v>24.519</v>
      </c>
      <c r="F9" s="17">
        <v>20.72</v>
      </c>
      <c r="G9" s="17">
        <v>17.774</v>
      </c>
    </row>
    <row r="10">
      <c r="A10" s="5">
        <v>50</v>
      </c>
      <c r="B10" s="14">
        <v>39.196</v>
      </c>
      <c r="C10" s="14">
        <v>31.424</v>
      </c>
      <c r="D10" s="14">
        <v>28.362</v>
      </c>
      <c r="E10" s="14">
        <v>25.73</v>
      </c>
      <c r="F10" s="14">
        <v>21.482</v>
      </c>
      <c r="G10" s="14">
        <v>18.256</v>
      </c>
    </row>
    <row r="11">
      <c r="A11" s="17">
        <v>55</v>
      </c>
      <c r="B11" s="17">
        <v>42.147</v>
      </c>
      <c r="C11" s="17">
        <v>33.175</v>
      </c>
      <c r="D11" s="17">
        <v>29.714</v>
      </c>
      <c r="E11" s="17">
        <v>26.774</v>
      </c>
      <c r="F11" s="17">
        <v>22.109</v>
      </c>
      <c r="G11" s="17">
        <v>18.633</v>
      </c>
    </row>
    <row r="12">
      <c r="A12" s="5">
        <v>60</v>
      </c>
      <c r="B12" s="14">
        <v>44.955</v>
      </c>
      <c r="C12" s="14">
        <v>34.761</v>
      </c>
      <c r="D12" s="14">
        <v>30.909</v>
      </c>
      <c r="E12" s="14">
        <v>27.676</v>
      </c>
      <c r="F12" s="14">
        <v>22.623</v>
      </c>
      <c r="G12" s="14">
        <v>18.929</v>
      </c>
    </row>
    <row r="13">
      <c r="A13" s="17">
        <v>65</v>
      </c>
      <c r="B13" s="17">
        <v>47.627</v>
      </c>
      <c r="C13" s="17">
        <v>36.197</v>
      </c>
      <c r="D13" s="17">
        <v>31.965</v>
      </c>
      <c r="E13" s="17">
        <v>28.453</v>
      </c>
      <c r="F13" s="17">
        <v>23.047</v>
      </c>
      <c r="G13" s="17">
        <v>19.161</v>
      </c>
    </row>
    <row r="14">
      <c r="A14" s="5">
        <v>70</v>
      </c>
      <c r="B14" s="14">
        <v>50.169</v>
      </c>
      <c r="C14" s="14">
        <v>37.499</v>
      </c>
      <c r="D14" s="14">
        <v>32.898</v>
      </c>
      <c r="E14" s="14">
        <v>29.123</v>
      </c>
      <c r="F14" s="14">
        <v>23.395</v>
      </c>
      <c r="G14" s="14">
        <v>19.343</v>
      </c>
    </row>
    <row r="15">
      <c r="A15" s="17">
        <v>75</v>
      </c>
      <c r="B15" s="17">
        <v>52.587</v>
      </c>
      <c r="C15" s="17">
        <v>38.677</v>
      </c>
      <c r="D15" s="17">
        <v>33.723</v>
      </c>
      <c r="E15" s="17">
        <v>29.702</v>
      </c>
      <c r="F15" s="17">
        <v>23.68</v>
      </c>
      <c r="G15" s="17">
        <v>19.485</v>
      </c>
    </row>
    <row r="16">
      <c r="A16" s="5">
        <v>80</v>
      </c>
      <c r="B16" s="14">
        <v>54.888</v>
      </c>
      <c r="C16" s="14">
        <v>39.745</v>
      </c>
      <c r="D16" s="14">
        <v>34.452</v>
      </c>
      <c r="E16" s="14">
        <v>30.201</v>
      </c>
      <c r="F16" s="14">
        <v>23.915</v>
      </c>
      <c r="G16" s="14">
        <v>19.596</v>
      </c>
    </row>
  </sheetData>
</worksheet>
</file>

<file path=xl/worksheets/sheet5.xml><?xml version="1.0" encoding="utf-8"?>
<worksheet xmlns="http://schemas.openxmlformats.org/spreadsheetml/2006/main">
  <dimension ref="A1:A10"/>
  <sheetFormatPr defaultRowHeight="16"/>
  <cols>
    <col min="1" max="1" width="92" customWidth="1"/>
  </cols>
  <sheetData>
    <row r="1" ht="22" customHeight="1">
      <c r="A1" t="inlineStr" s="1">
        <is>
          <t>Rechenbeispiel — keine Marktdaten des Heidekreises.</t>
        </is>
      </c>
    </row>
    <row r="2">
      <c r="A2" t="inlineStr" s="2">
        <is>
          <t/>
        </is>
      </c>
    </row>
    <row r="3">
      <c r="A3" t="inlineStr" s="2">
        <is>
          <t>Boden: 600×120 € + 300×30 € = 81.000 €.</t>
        </is>
      </c>
    </row>
    <row r="4">
      <c r="A4" t="inlineStr" s="2">
        <is>
          <t>NHK 900 €/m² × 220 m² × 1,90 = 376.200 €; × 42/80 Gebäude = 197.505 €;</t>
        </is>
      </c>
    </row>
    <row r="5">
      <c r="A5" t="inlineStr" s="2">
        <is>
          <t>+ 15.000 € Außen + Boden → Sachwert 293.505 €.</t>
        </is>
      </c>
    </row>
    <row r="6">
      <c r="A6" t="inlineStr" s="2">
        <is>
          <t/>
        </is>
      </c>
    </row>
    <row r="7">
      <c r="A7" t="inlineStr" s="2">
        <is>
          <t>Rohertrag 15.120 € − Bewirtschaftung 2.238,40 € (Anlage 3) = 12.881,60 €.</t>
        </is>
      </c>
    </row>
    <row r="8">
      <c r="A8" t="inlineStr" s="2">
        <is>
          <t>Ertragswert mit Barwert 25,8206 ≈ 361.337 €; Vergleich 2.800 €/m² × 140 m² = 392.000 €.</t>
        </is>
      </c>
    </row>
    <row r="9">
      <c r="A9" t="inlineStr" s="2">
        <is>
          <t>Gewichte 0,45 / 0,30 / 0,25 → ca. 338.478 €.</t>
        </is>
      </c>
    </row>
  </sheetData>
</worksheet>
</file>

<file path=xl/worksheets/sheet6.xml><?xml version="1.0" encoding="utf-8"?>
<worksheet xmlns="http://schemas.openxmlformats.org/spreadsheetml/2006/main">
  <dimension ref="A1:A10"/>
  <sheetFormatPr defaultRowHeight="16"/>
  <cols>
    <col min="1" max="1" width="58" customWidth="1"/>
  </cols>
  <sheetData>
    <row r="1" ht="22" customHeight="1">
      <c r="A1" t="inlineStr" s="1">
        <is>
          <t>Daten-Checkliste vor der ersten Zelle</t>
        </is>
      </c>
    </row>
    <row r="2">
      <c r="A2" t="inlineStr" s="5">
        <is>
          <t>☐ Stichtag und Adresse festgelegt</t>
        </is>
      </c>
    </row>
    <row r="3">
      <c r="A3" t="inlineStr" s="5">
        <is>
          <t>☐ Grundbuch / Flurstück / Gemarkung</t>
        </is>
      </c>
    </row>
    <row r="4">
      <c r="A4" t="inlineStr" s="5">
        <is>
          <t>☐ Baujahr, Wohnfläche, BGF (getrennt!)</t>
        </is>
      </c>
    </row>
    <row r="5">
      <c r="A5" t="inlineStr" s="5">
        <is>
          <t>☐ BORIS-Bodenrichtwert + Anpassungszeilen</t>
        </is>
      </c>
    </row>
    <row r="6">
      <c r="A6" t="inlineStr" s="5">
        <is>
          <t>☐ Immobilienmarktbericht: LZS, SWF, Regionalfaktor</t>
        </is>
      </c>
    </row>
    <row r="7">
      <c r="A7" t="inlineStr" s="5">
        <is>
          <t>☐ Vergleichsfaktor oder Gewicht 0 dokumentiert</t>
        </is>
      </c>
    </row>
    <row r="8">
      <c r="A8" t="inlineStr" s="5">
        <is>
          <t>☐ Energieausweis, Fotos, Mietvertrag falls vermietet</t>
        </is>
      </c>
    </row>
    <row r="9">
      <c r="A9" t="inlineStr" s="5">
        <is>
          <t>☐ Modernisierungsnachweise für Anlage 2</t>
        </is>
      </c>
    </row>
    <row r="10">
      <c r="A10" t="inlineStr" s="5">
        <is>
          <t>☐ Keine Portal-Schätzung als Eingabe</t>
        </is>
      </c>
    </row>
  </sheetData>
</worksheet>
</file>